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ync\ValueBridgeDotNet\Excel Templates\"/>
    </mc:Choice>
  </mc:AlternateContent>
  <xr:revisionPtr revIDLastSave="0" documentId="13_ncr:1_{F109133D-EDB2-4F5A-B465-D580B1871765}" xr6:coauthVersionLast="47" xr6:coauthVersionMax="47" xr10:uidLastSave="{00000000-0000-0000-0000-000000000000}"/>
  <bookViews>
    <workbookView xWindow="-25020" yWindow="1035" windowWidth="22050" windowHeight="12945" firstSheet="1" activeTab="1" xr2:uid="{565A41FF-C94B-457B-BD1D-D11CAA293525}"/>
  </bookViews>
  <sheets>
    <sheet name="CIQ_LinkingNames" sheetId="2" state="hidden" r:id="rId1"/>
    <sheet name="ValueBridge.net Module 01" sheetId="1" r:id="rId2"/>
  </sheets>
  <definedNames>
    <definedName name="CIQWBGuid" hidden="1">"7985512e-2104-49cd-b244-6e50f001f555"</definedName>
    <definedName name="CIQWBInfo" hidden="1">"{ ""CIQVersion"":""9.47.1108.4092"" }"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EXPENSE_CODE_" hidden="1">"peak"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44410.7382060185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IQB_BOOKMARK_COUNT" hidden="1">1</definedName>
    <definedName name="IQB_BOOKMARK_LOCATION_0" hidden="1">'ValueBridge.net Module 01'!$L$4</definedName>
    <definedName name="_xlnm.Print_Area" localSheetId="1">'ValueBridge.net Module 01'!$A$1:$Q$68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1" i="1" l="1"/>
  <c r="L61" i="1"/>
  <c r="M59" i="1"/>
  <c r="N59" i="1" s="1"/>
  <c r="L59" i="1"/>
  <c r="M57" i="1"/>
  <c r="L57" i="1"/>
  <c r="M56" i="1"/>
  <c r="L56" i="1"/>
  <c r="N55" i="1"/>
  <c r="O55" i="1" s="1"/>
  <c r="P55" i="1" s="1"/>
  <c r="M55" i="1"/>
  <c r="L55" i="1"/>
  <c r="M54" i="1"/>
  <c r="L54" i="1"/>
  <c r="M52" i="1"/>
  <c r="L52" i="1"/>
  <c r="M50" i="1"/>
  <c r="N50" i="1" s="1"/>
  <c r="O50" i="1" s="1"/>
  <c r="P50" i="1" s="1"/>
  <c r="L50" i="1"/>
  <c r="M49" i="1"/>
  <c r="L49" i="1"/>
  <c r="M48" i="1"/>
  <c r="L48" i="1"/>
  <c r="P47" i="1"/>
  <c r="O47" i="1"/>
  <c r="N47" i="1"/>
  <c r="M47" i="1"/>
  <c r="L47" i="1"/>
  <c r="M36" i="1"/>
  <c r="L36" i="1"/>
  <c r="M34" i="1"/>
  <c r="L34" i="1"/>
  <c r="M32" i="1"/>
  <c r="L32" i="1"/>
  <c r="M31" i="1"/>
  <c r="L31" i="1"/>
  <c r="M30" i="1"/>
  <c r="L30" i="1"/>
  <c r="M29" i="1"/>
  <c r="L29" i="1"/>
  <c r="M27" i="1"/>
  <c r="L27" i="1"/>
  <c r="M25" i="1"/>
  <c r="L25" i="1"/>
  <c r="M24" i="1"/>
  <c r="L24" i="1"/>
  <c r="M23" i="1"/>
  <c r="L23" i="1"/>
  <c r="M22" i="1"/>
  <c r="L22" i="1"/>
  <c r="H61" i="1"/>
  <c r="I61" i="1" s="1"/>
  <c r="H59" i="1"/>
  <c r="I59" i="1" s="1"/>
  <c r="H57" i="1"/>
  <c r="I57" i="1" s="1"/>
  <c r="H56" i="1"/>
  <c r="I56" i="1" s="1"/>
  <c r="I55" i="1"/>
  <c r="H55" i="1"/>
  <c r="H54" i="1"/>
  <c r="I54" i="1" s="1"/>
  <c r="H52" i="1"/>
  <c r="I52" i="1" s="1"/>
  <c r="H50" i="1"/>
  <c r="I50" i="1" s="1"/>
  <c r="H49" i="1"/>
  <c r="I49" i="1" s="1"/>
  <c r="H48" i="1"/>
  <c r="I48" i="1" s="1"/>
  <c r="H47" i="1"/>
  <c r="I47" i="1" s="1"/>
  <c r="H36" i="1"/>
  <c r="I36" i="1" s="1"/>
  <c r="I34" i="1"/>
  <c r="H34" i="1"/>
  <c r="H32" i="1"/>
  <c r="I32" i="1" s="1"/>
  <c r="H31" i="1"/>
  <c r="I31" i="1" s="1"/>
  <c r="H30" i="1"/>
  <c r="I30" i="1" s="1"/>
  <c r="H29" i="1"/>
  <c r="I29" i="1" s="1"/>
  <c r="H27" i="1"/>
  <c r="I27" i="1" s="1"/>
  <c r="H25" i="1"/>
  <c r="I25" i="1" s="1"/>
  <c r="H24" i="1"/>
  <c r="I24" i="1" s="1"/>
  <c r="H23" i="1"/>
  <c r="I23" i="1" s="1"/>
  <c r="H22" i="1"/>
  <c r="G59" i="1"/>
  <c r="F59" i="1"/>
  <c r="E59" i="1"/>
  <c r="G52" i="1"/>
  <c r="F52" i="1"/>
  <c r="E52" i="1"/>
  <c r="I22" i="1"/>
  <c r="G34" i="1"/>
  <c r="F34" i="1"/>
  <c r="E34" i="1"/>
  <c r="G27" i="1"/>
  <c r="F27" i="1"/>
  <c r="E27" i="1"/>
  <c r="N61" i="1" l="1"/>
  <c r="O61" i="1" s="1"/>
  <c r="P61" i="1" s="1"/>
  <c r="O59" i="1"/>
  <c r="P59" i="1" s="1"/>
  <c r="N57" i="1"/>
  <c r="O57" i="1" s="1"/>
  <c r="P57" i="1" s="1"/>
  <c r="N56" i="1"/>
  <c r="O56" i="1" s="1"/>
  <c r="P56" i="1" s="1"/>
  <c r="N54" i="1"/>
  <c r="O54" i="1" s="1"/>
  <c r="P54" i="1" s="1"/>
  <c r="N52" i="1"/>
  <c r="O52" i="1" s="1"/>
  <c r="P52" i="1" s="1"/>
  <c r="N49" i="1"/>
  <c r="O49" i="1" s="1"/>
  <c r="P49" i="1" s="1"/>
  <c r="N48" i="1"/>
  <c r="O48" i="1" s="1"/>
  <c r="P48" i="1" s="1"/>
  <c r="G61" i="1"/>
  <c r="E61" i="1"/>
  <c r="F61" i="1"/>
  <c r="F36" i="1"/>
  <c r="G36" i="1"/>
  <c r="E36" i="1"/>
  <c r="C12" i="1" s="1"/>
  <c r="P27" i="1" l="1"/>
  <c r="O27" i="1"/>
  <c r="N27" i="1"/>
  <c r="N23" i="1"/>
  <c r="O23" i="1"/>
  <c r="P23" i="1"/>
  <c r="N22" i="1"/>
  <c r="O22" i="1"/>
  <c r="P22" i="1"/>
  <c r="P32" i="1"/>
  <c r="O32" i="1"/>
  <c r="N32" i="1"/>
  <c r="P31" i="1"/>
  <c r="O31" i="1"/>
  <c r="N31" i="1"/>
  <c r="N24" i="1"/>
  <c r="O24" i="1"/>
  <c r="P24" i="1"/>
  <c r="N34" i="1"/>
  <c r="O34" i="1"/>
  <c r="P34" i="1"/>
  <c r="P36" i="1"/>
  <c r="O36" i="1"/>
  <c r="P25" i="1"/>
  <c r="O25" i="1"/>
  <c r="N25" i="1"/>
  <c r="P29" i="1"/>
  <c r="O29" i="1"/>
  <c r="N29" i="1"/>
  <c r="N36" i="1"/>
  <c r="N30" i="1"/>
  <c r="O30" i="1"/>
  <c r="P30" i="1"/>
</calcChain>
</file>

<file path=xl/sharedStrings.xml><?xml version="1.0" encoding="utf-8"?>
<sst xmlns="http://schemas.openxmlformats.org/spreadsheetml/2006/main" count="74" uniqueCount="39">
  <si>
    <t>ValueBridge.net</t>
  </si>
  <si>
    <t>Copyright © 2023 by ValueBridge.net. All rights reserved.</t>
  </si>
  <si>
    <t>Module 01. Net MOIC and Net IRR</t>
  </si>
  <si>
    <t>Calculate Net Returns from the Gross MOIC and Gross IRR and estimates for Management Fee, Fund Expense, and Carried Interest.</t>
  </si>
  <si>
    <t>https://valuebridge.net/modules/01-net-moic-and-net-irr/</t>
  </si>
  <si>
    <t>Fund I Investment Performance</t>
  </si>
  <si>
    <t>($s in millions, as of 12/31/2022)</t>
  </si>
  <si>
    <t>Company</t>
  </si>
  <si>
    <t>Entry
Date</t>
  </si>
  <si>
    <t>Exit
Date</t>
  </si>
  <si>
    <t>Capital
Invested</t>
  </si>
  <si>
    <t>Capital
Realized</t>
  </si>
  <si>
    <t>Unrealized
Value</t>
  </si>
  <si>
    <t>Total
Value</t>
  </si>
  <si>
    <t>Gross
MOIC</t>
  </si>
  <si>
    <t>Gross
IRR</t>
  </si>
  <si>
    <t>Echo Co.</t>
  </si>
  <si>
    <t>Alpha Co.</t>
  </si>
  <si>
    <t>Golf Co.</t>
  </si>
  <si>
    <t>Bravo Co.</t>
  </si>
  <si>
    <t>Exited Gross Subtotal</t>
  </si>
  <si>
    <t>Charlie Co.</t>
  </si>
  <si>
    <t>Foxtrot Co.</t>
  </si>
  <si>
    <t>Hotel Co.</t>
  </si>
  <si>
    <t>Delta Co.</t>
  </si>
  <si>
    <t>Active Gross Subtotal</t>
  </si>
  <si>
    <t>Total Gross Return</t>
  </si>
  <si>
    <t>Total Net Return</t>
  </si>
  <si>
    <t>-</t>
  </si>
  <si>
    <t>Effective Hold</t>
  </si>
  <si>
    <t>F&amp;E Multiplier</t>
  </si>
  <si>
    <t>Carry Multiplier</t>
  </si>
  <si>
    <t>Net MOIC</t>
  </si>
  <si>
    <t>Net IRR</t>
  </si>
  <si>
    <t>Pooled Carry Net Return Model</t>
  </si>
  <si>
    <t>F&amp;E</t>
  </si>
  <si>
    <t>%F</t>
  </si>
  <si>
    <t>%C</t>
  </si>
  <si>
    <t>Deal-by-Deal Carry Net Return 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</si>
</sst>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0.00\x"/>
    <numFmt numFmtId="166" formatCode="_(&quot;$&quot;* #,##0.0_);_(&quot;$&quot;* \(#,##0.0\);_(&quot;$&quot;* &quot;-&quot;??_);_(@_)"/>
    <numFmt numFmtId="167" formatCode="_(&quot;$&quot;* #,##0_);_(&quot;$&quot;* \(#,##0\);_(&quot;$&quot;* &quot;-&quot;??_);_(@_)"/>
    <numFmt numFmtId="168" formatCode="&quot;$&quot;#,##0.00"/>
    <numFmt numFmtId="169" formatCode="[$-409]mmm\-yy;@"/>
    <numFmt numFmtId="170" formatCode="0.000\x"/>
    <numFmt numFmtId="172" formatCode="_(* #,##0.000_);_(* \(#,##0.0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1"/>
      <color theme="0"/>
      <name val="Century Gothic"/>
      <family val="2"/>
    </font>
    <font>
      <b/>
      <sz val="20"/>
      <color theme="1"/>
      <name val="Century Gothic"/>
      <family val="2"/>
    </font>
    <font>
      <b/>
      <sz val="18"/>
      <color theme="1"/>
      <name val="Rockwell"/>
      <family val="1"/>
    </font>
    <font>
      <sz val="14"/>
      <color theme="1"/>
      <name val="Century Gothic"/>
      <family val="2"/>
    </font>
    <font>
      <sz val="12"/>
      <color theme="1"/>
      <name val="Century Gothic"/>
      <family val="2"/>
    </font>
    <font>
      <sz val="11"/>
      <color theme="0"/>
      <name val="Century Gothic"/>
      <family val="2"/>
    </font>
    <font>
      <i/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10"/>
      <color theme="0"/>
      <name val="Century Gothic"/>
      <family val="2"/>
    </font>
    <font>
      <sz val="10"/>
      <color rgb="FF012536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0125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E6B87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165" fontId="2" fillId="0" borderId="0" xfId="0" applyNumberFormat="1" applyFont="1"/>
    <xf numFmtId="166" fontId="2" fillId="0" borderId="0" xfId="1" applyNumberFormat="1" applyFont="1"/>
    <xf numFmtId="167" fontId="2" fillId="0" borderId="0" xfId="0" applyNumberFormat="1" applyFont="1"/>
    <xf numFmtId="0" fontId="3" fillId="0" borderId="0" xfId="0" applyFont="1"/>
    <xf numFmtId="0" fontId="5" fillId="0" borderId="0" xfId="0" applyFont="1"/>
    <xf numFmtId="168" fontId="2" fillId="0" borderId="0" xfId="1" applyNumberFormat="1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4" fillId="2" borderId="0" xfId="0" applyFont="1" applyFill="1"/>
    <xf numFmtId="0" fontId="9" fillId="2" borderId="0" xfId="0" applyFont="1" applyFill="1"/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69" fontId="3" fillId="0" borderId="0" xfId="0" applyNumberFormat="1" applyFont="1" applyAlignment="1">
      <alignment horizontal="center"/>
    </xf>
    <xf numFmtId="43" fontId="3" fillId="0" borderId="0" xfId="1" applyNumberFormat="1" applyFont="1" applyBorder="1"/>
    <xf numFmtId="170" fontId="3" fillId="0" borderId="0" xfId="0" applyNumberFormat="1" applyFont="1"/>
    <xf numFmtId="164" fontId="3" fillId="0" borderId="0" xfId="2" applyNumberFormat="1" applyFont="1" applyBorder="1"/>
    <xf numFmtId="0" fontId="11" fillId="4" borderId="0" xfId="0" applyFont="1" applyFill="1"/>
    <xf numFmtId="169" fontId="11" fillId="4" borderId="0" xfId="0" applyNumberFormat="1" applyFont="1" applyFill="1" applyAlignment="1">
      <alignment horizontal="center"/>
    </xf>
    <xf numFmtId="43" fontId="11" fillId="4" borderId="0" xfId="1" applyNumberFormat="1" applyFont="1" applyFill="1" applyBorder="1"/>
    <xf numFmtId="170" fontId="11" fillId="4" borderId="0" xfId="0" applyNumberFormat="1" applyFont="1" applyFill="1"/>
    <xf numFmtId="164" fontId="11" fillId="4" borderId="0" xfId="2" applyNumberFormat="1" applyFont="1" applyFill="1" applyBorder="1"/>
    <xf numFmtId="0" fontId="11" fillId="4" borderId="0" xfId="0" applyFont="1" applyFill="1" applyAlignment="1">
      <alignment horizontal="center"/>
    </xf>
    <xf numFmtId="0" fontId="12" fillId="2" borderId="0" xfId="0" applyFont="1" applyFill="1"/>
    <xf numFmtId="0" fontId="12" fillId="2" borderId="0" xfId="0" applyFont="1" applyFill="1" applyAlignment="1">
      <alignment horizontal="center"/>
    </xf>
    <xf numFmtId="43" fontId="12" fillId="2" borderId="0" xfId="1" applyNumberFormat="1" applyFont="1" applyFill="1" applyBorder="1"/>
    <xf numFmtId="170" fontId="12" fillId="2" borderId="0" xfId="0" applyNumberFormat="1" applyFont="1" applyFill="1"/>
    <xf numFmtId="164" fontId="12" fillId="2" borderId="0" xfId="0" applyNumberFormat="1" applyFont="1" applyFill="1"/>
    <xf numFmtId="0" fontId="12" fillId="5" borderId="0" xfId="0" applyFont="1" applyFill="1"/>
    <xf numFmtId="43" fontId="12" fillId="5" borderId="0" xfId="1" applyNumberFormat="1" applyFont="1" applyFill="1" applyBorder="1"/>
    <xf numFmtId="170" fontId="12" fillId="5" borderId="0" xfId="0" applyNumberFormat="1" applyFont="1" applyFill="1"/>
    <xf numFmtId="164" fontId="12" fillId="5" borderId="0" xfId="0" applyNumberFormat="1" applyFont="1" applyFill="1"/>
    <xf numFmtId="172" fontId="3" fillId="0" borderId="0" xfId="1" applyNumberFormat="1" applyFont="1" applyBorder="1"/>
    <xf numFmtId="172" fontId="11" fillId="4" borderId="0" xfId="1" applyNumberFormat="1" applyFont="1" applyFill="1" applyBorder="1"/>
    <xf numFmtId="172" fontId="12" fillId="2" borderId="0" xfId="1" applyNumberFormat="1" applyFont="1" applyFill="1" applyBorder="1"/>
    <xf numFmtId="43" fontId="13" fillId="3" borderId="0" xfId="1" applyNumberFormat="1" applyFont="1" applyFill="1" applyBorder="1"/>
    <xf numFmtId="164" fontId="13" fillId="3" borderId="0" xfId="2" applyNumberFormat="1" applyFont="1" applyFill="1" applyBorder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12536"/>
      <color rgb="FFFFFFCC"/>
      <color rgb="FF1E6B87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B0969-8048-4835-B205-5368C8B7698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5601B-B121-4C34-9ED6-C1CCDD79CEEF}">
  <sheetPr>
    <pageSetUpPr fitToPage="1"/>
  </sheetPr>
  <dimension ref="B2:P86"/>
  <sheetViews>
    <sheetView showGridLines="0" tabSelected="1" zoomScaleNormal="100" zoomScaleSheetLayoutView="55" workbookViewId="0"/>
  </sheetViews>
  <sheetFormatPr defaultRowHeight="16.5" x14ac:dyDescent="0.3"/>
  <cols>
    <col min="1" max="1" width="3.5703125" style="1" customWidth="1"/>
    <col min="2" max="2" width="14.28515625" style="1" customWidth="1"/>
    <col min="3" max="10" width="11.42578125" style="1" customWidth="1"/>
    <col min="11" max="11" width="2.85546875" style="1" customWidth="1"/>
    <col min="12" max="16" width="11.42578125" style="1" customWidth="1"/>
    <col min="17" max="17" width="2.5703125" style="1" customWidth="1"/>
    <col min="18" max="16384" width="9.140625" style="1"/>
  </cols>
  <sheetData>
    <row r="2" spans="2:16" ht="22.5" customHeight="1" x14ac:dyDescent="0.35">
      <c r="B2" s="6" t="s">
        <v>0</v>
      </c>
    </row>
    <row r="4" spans="2:16" ht="22.5" customHeight="1" x14ac:dyDescent="0.35">
      <c r="B4" s="8" t="s">
        <v>2</v>
      </c>
    </row>
    <row r="5" spans="2:16" ht="18" customHeight="1" x14ac:dyDescent="0.3">
      <c r="B5" s="9" t="s">
        <v>3</v>
      </c>
    </row>
    <row r="6" spans="2:16" ht="7.5" customHeight="1" x14ac:dyDescent="0.3"/>
    <row r="7" spans="2:16" ht="18" customHeight="1" x14ac:dyDescent="0.3">
      <c r="B7" s="9" t="s">
        <v>4</v>
      </c>
      <c r="J7" s="5"/>
      <c r="K7" s="5"/>
      <c r="L7" s="5"/>
      <c r="M7" s="5"/>
      <c r="N7" s="5"/>
      <c r="O7" s="5"/>
      <c r="P7" s="5"/>
    </row>
    <row r="11" spans="2:16" x14ac:dyDescent="0.3">
      <c r="B11" s="1" t="s">
        <v>35</v>
      </c>
      <c r="C11" s="40">
        <v>25</v>
      </c>
    </row>
    <row r="12" spans="2:16" x14ac:dyDescent="0.3">
      <c r="B12" s="1" t="s">
        <v>36</v>
      </c>
      <c r="C12" s="21">
        <f>+C11/$E$36</f>
        <v>0.1388888888888889</v>
      </c>
    </row>
    <row r="13" spans="2:16" x14ac:dyDescent="0.3">
      <c r="B13" s="1" t="s">
        <v>37</v>
      </c>
      <c r="C13" s="41">
        <v>0.2</v>
      </c>
    </row>
    <row r="17" spans="2:16" x14ac:dyDescent="0.3">
      <c r="B17" s="11" t="s">
        <v>5</v>
      </c>
      <c r="C17" s="12"/>
      <c r="D17" s="12"/>
      <c r="E17" s="12"/>
      <c r="F17" s="12"/>
      <c r="G17" s="12"/>
      <c r="H17" s="12"/>
      <c r="I17" s="12"/>
      <c r="J17" s="12"/>
      <c r="L17" s="11" t="s">
        <v>34</v>
      </c>
      <c r="M17" s="12"/>
      <c r="N17" s="12"/>
      <c r="O17" s="12"/>
      <c r="P17" s="12"/>
    </row>
    <row r="18" spans="2:16" x14ac:dyDescent="0.3">
      <c r="B18" s="13" t="s">
        <v>6</v>
      </c>
      <c r="C18" s="5"/>
      <c r="D18" s="5"/>
      <c r="E18" s="5"/>
      <c r="F18" s="5"/>
      <c r="G18" s="5"/>
      <c r="H18" s="5"/>
      <c r="I18" s="5"/>
      <c r="J18" s="5"/>
    </row>
    <row r="19" spans="2:16" x14ac:dyDescent="0.3">
      <c r="B19" s="5"/>
      <c r="C19" s="5"/>
      <c r="D19" s="5"/>
      <c r="E19" s="5"/>
      <c r="F19" s="5"/>
      <c r="G19" s="5"/>
      <c r="H19" s="5"/>
      <c r="I19" s="5"/>
      <c r="J19" s="5"/>
    </row>
    <row r="20" spans="2:16" ht="39.75" x14ac:dyDescent="0.3">
      <c r="B20" s="14" t="s">
        <v>7</v>
      </c>
      <c r="C20" s="15" t="s">
        <v>8</v>
      </c>
      <c r="D20" s="15" t="s">
        <v>9</v>
      </c>
      <c r="E20" s="15" t="s">
        <v>10</v>
      </c>
      <c r="F20" s="15" t="s">
        <v>11</v>
      </c>
      <c r="G20" s="15" t="s">
        <v>12</v>
      </c>
      <c r="H20" s="15" t="s">
        <v>13</v>
      </c>
      <c r="I20" s="15" t="s">
        <v>14</v>
      </c>
      <c r="J20" s="15" t="s">
        <v>15</v>
      </c>
      <c r="L20" s="15" t="s">
        <v>29</v>
      </c>
      <c r="M20" s="15" t="s">
        <v>30</v>
      </c>
      <c r="N20" s="15" t="s">
        <v>31</v>
      </c>
      <c r="O20" s="15" t="s">
        <v>32</v>
      </c>
      <c r="P20" s="15" t="s">
        <v>33</v>
      </c>
    </row>
    <row r="21" spans="2:16" x14ac:dyDescent="0.3">
      <c r="B21" s="5"/>
      <c r="C21" s="16"/>
      <c r="D21" s="16"/>
      <c r="E21" s="17"/>
      <c r="F21" s="17"/>
      <c r="G21" s="17"/>
      <c r="H21" s="17"/>
      <c r="I21" s="17"/>
      <c r="J21" s="17"/>
    </row>
    <row r="22" spans="2:16" x14ac:dyDescent="0.3">
      <c r="B22" s="5" t="s">
        <v>16</v>
      </c>
      <c r="C22" s="18">
        <v>43465</v>
      </c>
      <c r="D22" s="18">
        <v>44561</v>
      </c>
      <c r="E22" s="19">
        <v>20</v>
      </c>
      <c r="F22" s="19">
        <v>60</v>
      </c>
      <c r="G22" s="19">
        <v>0</v>
      </c>
      <c r="H22" s="19">
        <f>+SUM(F22:G22)</f>
        <v>60</v>
      </c>
      <c r="I22" s="20">
        <f>+H22/E22</f>
        <v>3</v>
      </c>
      <c r="J22" s="21">
        <v>0.55221949219703692</v>
      </c>
      <c r="L22" s="37">
        <f>+LN(I22)/LN(1+J22)</f>
        <v>2.4986301487420617</v>
      </c>
      <c r="M22" s="20">
        <f>1+$C$12</f>
        <v>1.1388888888888888</v>
      </c>
      <c r="N22" s="20">
        <f ca="1">$N$36</f>
        <v>1.0726643598615917</v>
      </c>
      <c r="O22" s="20">
        <f ca="1">+I22/M22/N22</f>
        <v>2.4557041699449256</v>
      </c>
      <c r="P22" s="21">
        <f ca="1">+O22^(1/L22)-1</f>
        <v>0.43270238305194209</v>
      </c>
    </row>
    <row r="23" spans="2:16" x14ac:dyDescent="0.3">
      <c r="B23" s="5" t="s">
        <v>17</v>
      </c>
      <c r="C23" s="18">
        <v>42735</v>
      </c>
      <c r="D23" s="18">
        <v>44196</v>
      </c>
      <c r="E23" s="19">
        <v>20</v>
      </c>
      <c r="F23" s="19">
        <v>45</v>
      </c>
      <c r="G23" s="19">
        <v>0</v>
      </c>
      <c r="H23" s="19">
        <f>+SUM(F23:G23)</f>
        <v>45</v>
      </c>
      <c r="I23" s="20">
        <f>+H23/E23</f>
        <v>2.25</v>
      </c>
      <c r="J23" s="21">
        <v>0.321583515405655</v>
      </c>
      <c r="L23" s="37">
        <f>+LN(I23)/LN(1+J23)</f>
        <v>2.9083252317187331</v>
      </c>
      <c r="M23" s="20">
        <f>1+$C$12</f>
        <v>1.1388888888888888</v>
      </c>
      <c r="N23" s="20">
        <f ca="1">$N$36</f>
        <v>1.0726643598615917</v>
      </c>
      <c r="O23" s="20">
        <f ca="1">+I23/M23/N23</f>
        <v>1.841778127458694</v>
      </c>
      <c r="P23" s="21">
        <f ca="1">+O23^(1/L23)-1</f>
        <v>0.23367092510187248</v>
      </c>
    </row>
    <row r="24" spans="2:16" x14ac:dyDescent="0.3">
      <c r="B24" s="5" t="s">
        <v>18</v>
      </c>
      <c r="C24" s="18">
        <v>43830</v>
      </c>
      <c r="D24" s="18">
        <v>44196</v>
      </c>
      <c r="E24" s="19">
        <v>25</v>
      </c>
      <c r="F24" s="19">
        <v>50</v>
      </c>
      <c r="G24" s="19">
        <v>0</v>
      </c>
      <c r="H24" s="19">
        <f>+SUM(F24:G24)</f>
        <v>50</v>
      </c>
      <c r="I24" s="20">
        <f>+H24/E24</f>
        <v>2</v>
      </c>
      <c r="J24" s="21">
        <v>0.58807169795036318</v>
      </c>
      <c r="L24" s="37">
        <f>+LN(I24)/LN(1+J24)</f>
        <v>1.4986301431031153</v>
      </c>
      <c r="M24" s="20">
        <f>1+$C$12</f>
        <v>1.1388888888888888</v>
      </c>
      <c r="N24" s="20">
        <f ca="1">$N$36</f>
        <v>1.0726643598615917</v>
      </c>
      <c r="O24" s="20">
        <f ca="1">+I24/M24/N24</f>
        <v>1.6371361132966169</v>
      </c>
      <c r="P24" s="21">
        <f ca="1">+O24^(1/L24)-1</f>
        <v>0.38948432500657737</v>
      </c>
    </row>
    <row r="25" spans="2:16" x14ac:dyDescent="0.3">
      <c r="B25" s="5" t="s">
        <v>19</v>
      </c>
      <c r="C25" s="18">
        <v>42916</v>
      </c>
      <c r="D25" s="18">
        <v>43830</v>
      </c>
      <c r="E25" s="19">
        <v>25</v>
      </c>
      <c r="F25" s="19">
        <v>15</v>
      </c>
      <c r="G25" s="19">
        <v>0</v>
      </c>
      <c r="H25" s="19">
        <f>+SUM(F25:G25)</f>
        <v>15</v>
      </c>
      <c r="I25" s="20">
        <f>+H25/E25</f>
        <v>0.6</v>
      </c>
      <c r="J25" s="21">
        <v>-0.18453348502516748</v>
      </c>
      <c r="L25" s="37">
        <f>+LN(I25)/LN(1+J25)</f>
        <v>2.5041095510487428</v>
      </c>
      <c r="M25" s="20">
        <f>1+$C$12</f>
        <v>1.1388888888888888</v>
      </c>
      <c r="N25" s="20">
        <f ca="1">$N$36</f>
        <v>1.0726643598615917</v>
      </c>
      <c r="O25" s="20">
        <f ca="1">+I25/M25/N25</f>
        <v>0.49114083398898506</v>
      </c>
      <c r="P25" s="21">
        <f ca="1">+O25^(1/L25)-1</f>
        <v>-0.24719044129979373</v>
      </c>
    </row>
    <row r="26" spans="2:16" x14ac:dyDescent="0.3">
      <c r="B26" s="5"/>
      <c r="C26" s="18"/>
      <c r="D26" s="18"/>
      <c r="E26" s="19"/>
      <c r="F26" s="19"/>
      <c r="G26" s="19"/>
      <c r="H26" s="19"/>
      <c r="I26" s="20"/>
      <c r="J26" s="21"/>
      <c r="L26" s="37"/>
      <c r="M26" s="20"/>
      <c r="N26" s="20"/>
      <c r="O26" s="20"/>
      <c r="P26" s="21"/>
    </row>
    <row r="27" spans="2:16" x14ac:dyDescent="0.3">
      <c r="B27" s="22" t="s">
        <v>20</v>
      </c>
      <c r="C27" s="23"/>
      <c r="D27" s="23"/>
      <c r="E27" s="24">
        <f>+SUM(E22:E26)</f>
        <v>90</v>
      </c>
      <c r="F27" s="24">
        <f>+SUM(F22:F26)</f>
        <v>170</v>
      </c>
      <c r="G27" s="24">
        <f>+SUM(G22:G26)</f>
        <v>0</v>
      </c>
      <c r="H27" s="24">
        <f>+SUM(F27:G27)</f>
        <v>170</v>
      </c>
      <c r="I27" s="25">
        <f>+H27/E27</f>
        <v>1.8888888888888888</v>
      </c>
      <c r="J27" s="26">
        <v>0.27302686572074897</v>
      </c>
      <c r="L27" s="38">
        <f>+LN(I27)/LN(1+J27)</f>
        <v>2.6346129018564901</v>
      </c>
      <c r="M27" s="25">
        <f>1+$C$12</f>
        <v>1.1388888888888888</v>
      </c>
      <c r="N27" s="25">
        <f ca="1">$N$36</f>
        <v>1.0726643598615917</v>
      </c>
      <c r="O27" s="25">
        <f ca="1">+I27/M27/N27</f>
        <v>1.5461841070023603</v>
      </c>
      <c r="P27" s="26">
        <f ca="1">+O27^(1/L27)-1</f>
        <v>0.1798761908783697</v>
      </c>
    </row>
    <row r="28" spans="2:16" x14ac:dyDescent="0.3">
      <c r="B28" s="5"/>
      <c r="C28" s="18"/>
      <c r="D28" s="18"/>
      <c r="E28" s="19"/>
      <c r="F28" s="19"/>
      <c r="G28" s="19"/>
      <c r="H28" s="19"/>
      <c r="I28" s="20"/>
      <c r="J28" s="21"/>
      <c r="L28" s="37"/>
      <c r="M28" s="20"/>
      <c r="N28" s="20"/>
      <c r="O28" s="20"/>
      <c r="P28" s="21"/>
    </row>
    <row r="29" spans="2:16" x14ac:dyDescent="0.3">
      <c r="B29" s="5" t="s">
        <v>21</v>
      </c>
      <c r="C29" s="18">
        <v>43100</v>
      </c>
      <c r="D29" s="18" t="s">
        <v>28</v>
      </c>
      <c r="E29" s="19">
        <v>25</v>
      </c>
      <c r="F29" s="19">
        <v>0</v>
      </c>
      <c r="G29" s="19">
        <v>75</v>
      </c>
      <c r="H29" s="19">
        <f>+SUM(F29:G29)</f>
        <v>75</v>
      </c>
      <c r="I29" s="20">
        <f>+H29/E29</f>
        <v>3</v>
      </c>
      <c r="J29" s="21">
        <v>0.24558104872703551</v>
      </c>
      <c r="L29" s="37">
        <f>+LN(I29)/LN(1+J29)</f>
        <v>5.0027397477226456</v>
      </c>
      <c r="M29" s="20">
        <f>1+$C$12</f>
        <v>1.1388888888888888</v>
      </c>
      <c r="N29" s="20">
        <f ca="1">$N$36</f>
        <v>1.0726643598615917</v>
      </c>
      <c r="O29" s="20">
        <f ca="1">+I29/M29/N29</f>
        <v>2.4557041699449256</v>
      </c>
      <c r="P29" s="21">
        <f ca="1">+O29^(1/L29)-1</f>
        <v>0.196719791755537</v>
      </c>
    </row>
    <row r="30" spans="2:16" x14ac:dyDescent="0.3">
      <c r="B30" s="5" t="s">
        <v>22</v>
      </c>
      <c r="C30" s="18">
        <v>43646</v>
      </c>
      <c r="D30" s="18" t="s">
        <v>28</v>
      </c>
      <c r="E30" s="19">
        <v>15</v>
      </c>
      <c r="F30" s="19">
        <v>15</v>
      </c>
      <c r="G30" s="19">
        <v>15</v>
      </c>
      <c r="H30" s="19">
        <f>+SUM(F30:G30)</f>
        <v>30</v>
      </c>
      <c r="I30" s="20">
        <f>+H30/E30</f>
        <v>2</v>
      </c>
      <c r="J30" s="21">
        <v>0.2948928058147432</v>
      </c>
      <c r="L30" s="37">
        <f>+LN(I30)/LN(1+J30)</f>
        <v>2.6821683605366351</v>
      </c>
      <c r="M30" s="20">
        <f>1+$C$12</f>
        <v>1.1388888888888888</v>
      </c>
      <c r="N30" s="20">
        <f ca="1">$N$36</f>
        <v>1.0726643598615917</v>
      </c>
      <c r="O30" s="20">
        <f ca="1">+I30/M30/N30</f>
        <v>1.6371361132966169</v>
      </c>
      <c r="P30" s="21">
        <f ca="1">+O30^(1/L30)-1</f>
        <v>0.20176016441086375</v>
      </c>
    </row>
    <row r="31" spans="2:16" x14ac:dyDescent="0.3">
      <c r="B31" s="5" t="s">
        <v>23</v>
      </c>
      <c r="C31" s="18">
        <v>44012</v>
      </c>
      <c r="D31" s="18" t="s">
        <v>28</v>
      </c>
      <c r="E31" s="19">
        <v>20</v>
      </c>
      <c r="F31" s="19">
        <v>0</v>
      </c>
      <c r="G31" s="19">
        <v>15</v>
      </c>
      <c r="H31" s="19">
        <f>+SUM(F31:G31)</f>
        <v>15</v>
      </c>
      <c r="I31" s="20">
        <f>+H31/E31</f>
        <v>0.75</v>
      </c>
      <c r="J31" s="21">
        <v>-0.10853043384850022</v>
      </c>
      <c r="L31" s="37">
        <f>+LN(I31)/LN(1+J31)</f>
        <v>2.5041095572939227</v>
      </c>
      <c r="M31" s="20">
        <f>1+$C$12</f>
        <v>1.1388888888888888</v>
      </c>
      <c r="N31" s="20">
        <f ca="1">$N$36</f>
        <v>1.0726643598615917</v>
      </c>
      <c r="O31" s="20">
        <f ca="1">+I31/M31/N31</f>
        <v>0.61392604248623139</v>
      </c>
      <c r="P31" s="21">
        <f ca="1">+O31^(1/L31)-1</f>
        <v>-0.17702713906812251</v>
      </c>
    </row>
    <row r="32" spans="2:16" x14ac:dyDescent="0.3">
      <c r="B32" s="5" t="s">
        <v>24</v>
      </c>
      <c r="C32" s="18">
        <v>43281</v>
      </c>
      <c r="D32" s="18" t="s">
        <v>28</v>
      </c>
      <c r="E32" s="19">
        <v>30</v>
      </c>
      <c r="F32" s="19">
        <v>0</v>
      </c>
      <c r="G32" s="19">
        <v>20</v>
      </c>
      <c r="H32" s="19">
        <f>+SUM(F32:G32)</f>
        <v>20</v>
      </c>
      <c r="I32" s="20">
        <f>+H32/E32</f>
        <v>0.66666666666666663</v>
      </c>
      <c r="J32" s="21">
        <v>-0.10679604373872281</v>
      </c>
      <c r="L32" s="37">
        <f>+LN(I32)/LN(1+J32)</f>
        <v>3.5900825607143343</v>
      </c>
      <c r="M32" s="20">
        <f>1+$C$12</f>
        <v>1.1388888888888888</v>
      </c>
      <c r="N32" s="20">
        <f ca="1">$N$36</f>
        <v>1.0726643598615917</v>
      </c>
      <c r="O32" s="20">
        <f ca="1">+I32/M32/N32</f>
        <v>0.54571203776553889</v>
      </c>
      <c r="P32" s="21">
        <f ca="1">+O32^(1/L32)-1</f>
        <v>-0.1552416867436559</v>
      </c>
    </row>
    <row r="33" spans="2:16" x14ac:dyDescent="0.3">
      <c r="B33" s="5"/>
      <c r="C33" s="18"/>
      <c r="D33" s="18"/>
      <c r="E33" s="19"/>
      <c r="F33" s="19"/>
      <c r="G33" s="19"/>
      <c r="H33" s="19"/>
      <c r="I33" s="20"/>
      <c r="J33" s="21"/>
      <c r="L33" s="37"/>
      <c r="M33" s="20"/>
      <c r="N33" s="20"/>
      <c r="O33" s="20"/>
      <c r="P33" s="21"/>
    </row>
    <row r="34" spans="2:16" x14ac:dyDescent="0.3">
      <c r="B34" s="22" t="s">
        <v>25</v>
      </c>
      <c r="C34" s="27"/>
      <c r="D34" s="27"/>
      <c r="E34" s="24">
        <f>+SUM(E29:E33)</f>
        <v>90</v>
      </c>
      <c r="F34" s="24">
        <f>+SUM(F29:F33)</f>
        <v>15</v>
      </c>
      <c r="G34" s="24">
        <f>+SUM(G29:G33)</f>
        <v>125</v>
      </c>
      <c r="H34" s="24">
        <f>+SUM(F34:G34)</f>
        <v>140</v>
      </c>
      <c r="I34" s="25">
        <f>+H34/E34</f>
        <v>1.5555555555555556</v>
      </c>
      <c r="J34" s="26">
        <v>0.12851771712303159</v>
      </c>
      <c r="L34" s="38">
        <f>+LN(I34)/LN(1+J34)</f>
        <v>3.6543789806638078</v>
      </c>
      <c r="M34" s="25">
        <f>1+$C$12</f>
        <v>1.1388888888888888</v>
      </c>
      <c r="N34" s="25">
        <f ca="1">$N$36</f>
        <v>1.0726643598615917</v>
      </c>
      <c r="O34" s="25">
        <f ca="1">+I34/M34/N34</f>
        <v>1.273328088119591</v>
      </c>
      <c r="P34" s="26">
        <f ca="1">+O34^(1/L34)-1</f>
        <v>6.8356805454177438E-2</v>
      </c>
    </row>
    <row r="35" spans="2:16" x14ac:dyDescent="0.3">
      <c r="B35" s="5"/>
      <c r="C35" s="16"/>
      <c r="D35" s="16"/>
      <c r="E35" s="19"/>
      <c r="F35" s="19"/>
      <c r="G35" s="19"/>
      <c r="H35" s="19"/>
      <c r="I35" s="20"/>
      <c r="J35" s="21"/>
      <c r="L35" s="37"/>
      <c r="M35" s="20"/>
      <c r="N35" s="20"/>
      <c r="O35" s="20"/>
      <c r="P35" s="21"/>
    </row>
    <row r="36" spans="2:16" x14ac:dyDescent="0.3">
      <c r="B36" s="28" t="s">
        <v>26</v>
      </c>
      <c r="C36" s="29"/>
      <c r="D36" s="29"/>
      <c r="E36" s="30">
        <f>+SUM(E34,E27)</f>
        <v>180</v>
      </c>
      <c r="F36" s="30">
        <f>+SUM(F34,F27)</f>
        <v>185</v>
      </c>
      <c r="G36" s="30">
        <f>+SUM(G34,G27)</f>
        <v>125</v>
      </c>
      <c r="H36" s="30">
        <f>+SUM(F36:G36)</f>
        <v>310</v>
      </c>
      <c r="I36" s="31">
        <f>+H36/E36</f>
        <v>1.7222222222222223</v>
      </c>
      <c r="J36" s="32">
        <v>0.19919037222862243</v>
      </c>
      <c r="L36" s="39">
        <f>+LN(I36)/LN(1+J36)</f>
        <v>2.9927085287517068</v>
      </c>
      <c r="M36" s="31">
        <f>1+$C$12</f>
        <v>1.1388888888888888</v>
      </c>
      <c r="N36" s="31">
        <f ca="1">$N$36</f>
        <v>1.0726643598615917</v>
      </c>
      <c r="O36" s="31">
        <f ca="1">+I36/M36/N36</f>
        <v>0.54571203776553889</v>
      </c>
      <c r="P36" s="32">
        <f ca="1">+O36^(1/L36)-1</f>
        <v>-0.1552416867436559</v>
      </c>
    </row>
    <row r="37" spans="2:16" x14ac:dyDescent="0.3">
      <c r="B37" s="5"/>
      <c r="C37" s="5"/>
      <c r="D37" s="5"/>
      <c r="E37" s="19"/>
      <c r="F37" s="19"/>
      <c r="G37" s="19"/>
      <c r="H37" s="19"/>
      <c r="I37" s="20"/>
      <c r="J37" s="5"/>
    </row>
    <row r="38" spans="2:16" x14ac:dyDescent="0.3">
      <c r="B38" s="33" t="s">
        <v>27</v>
      </c>
      <c r="C38" s="33"/>
      <c r="D38" s="33"/>
      <c r="E38" s="34"/>
      <c r="F38" s="34"/>
      <c r="G38" s="34"/>
      <c r="H38" s="34"/>
      <c r="I38" s="35">
        <v>1.4100512320078069</v>
      </c>
      <c r="J38" s="36">
        <v>0.12249155640602111</v>
      </c>
    </row>
    <row r="41" spans="2:16" x14ac:dyDescent="0.3">
      <c r="C41" s="19"/>
    </row>
    <row r="42" spans="2:16" x14ac:dyDescent="0.3">
      <c r="B42" s="11" t="s">
        <v>5</v>
      </c>
      <c r="C42" s="12"/>
      <c r="D42" s="12"/>
      <c r="E42" s="12"/>
      <c r="F42" s="12"/>
      <c r="G42" s="12"/>
      <c r="H42" s="12"/>
      <c r="I42" s="12"/>
      <c r="J42" s="12"/>
      <c r="L42" s="11" t="s">
        <v>38</v>
      </c>
      <c r="M42" s="12"/>
      <c r="N42" s="12"/>
      <c r="O42" s="12"/>
      <c r="P42" s="12"/>
    </row>
    <row r="43" spans="2:16" x14ac:dyDescent="0.3">
      <c r="B43" s="13" t="s">
        <v>6</v>
      </c>
      <c r="C43" s="5"/>
      <c r="D43" s="5"/>
      <c r="E43" s="5"/>
      <c r="F43" s="5"/>
      <c r="G43" s="5"/>
      <c r="H43" s="5"/>
      <c r="I43" s="5"/>
      <c r="J43" s="5"/>
    </row>
    <row r="44" spans="2:16" x14ac:dyDescent="0.3">
      <c r="B44" s="5"/>
      <c r="C44" s="5"/>
      <c r="D44" s="5"/>
      <c r="E44" s="5"/>
      <c r="F44" s="5"/>
      <c r="G44" s="5"/>
      <c r="H44" s="5"/>
      <c r="I44" s="5"/>
      <c r="J44" s="5"/>
    </row>
    <row r="45" spans="2:16" ht="39.75" x14ac:dyDescent="0.3">
      <c r="B45" s="14" t="s">
        <v>7</v>
      </c>
      <c r="C45" s="15" t="s">
        <v>8</v>
      </c>
      <c r="D45" s="15" t="s">
        <v>9</v>
      </c>
      <c r="E45" s="15" t="s">
        <v>10</v>
      </c>
      <c r="F45" s="15" t="s">
        <v>11</v>
      </c>
      <c r="G45" s="15" t="s">
        <v>12</v>
      </c>
      <c r="H45" s="15" t="s">
        <v>13</v>
      </c>
      <c r="I45" s="15" t="s">
        <v>14</v>
      </c>
      <c r="J45" s="15" t="s">
        <v>15</v>
      </c>
      <c r="L45" s="15" t="s">
        <v>29</v>
      </c>
      <c r="M45" s="15" t="s">
        <v>30</v>
      </c>
      <c r="N45" s="15" t="s">
        <v>31</v>
      </c>
      <c r="O45" s="15" t="s">
        <v>32</v>
      </c>
      <c r="P45" s="15" t="s">
        <v>33</v>
      </c>
    </row>
    <row r="46" spans="2:16" x14ac:dyDescent="0.3">
      <c r="B46" s="5"/>
      <c r="C46" s="16"/>
      <c r="D46" s="16"/>
      <c r="E46" s="17"/>
      <c r="F46" s="17"/>
      <c r="G46" s="17"/>
      <c r="H46" s="17"/>
      <c r="I46" s="17"/>
      <c r="J46" s="17"/>
    </row>
    <row r="47" spans="2:16" x14ac:dyDescent="0.3">
      <c r="B47" s="5" t="s">
        <v>16</v>
      </c>
      <c r="C47" s="18">
        <v>43465</v>
      </c>
      <c r="D47" s="18">
        <v>44561</v>
      </c>
      <c r="E47" s="19">
        <v>20</v>
      </c>
      <c r="F47" s="19">
        <v>60</v>
      </c>
      <c r="G47" s="19">
        <v>0</v>
      </c>
      <c r="H47" s="19">
        <f>+SUM(F47:G47)</f>
        <v>60</v>
      </c>
      <c r="I47" s="20">
        <f>+H47/E47</f>
        <v>3</v>
      </c>
      <c r="J47" s="21">
        <v>0.55221949219703692</v>
      </c>
      <c r="L47" s="37">
        <f>+LN(I47)/LN(1+J47)</f>
        <v>2.4986301487420617</v>
      </c>
      <c r="M47" s="20">
        <f>1+$C$12</f>
        <v>1.1388888888888888</v>
      </c>
      <c r="N47" s="20">
        <f>+MAX(1,1/(1-$C$13+$C$13*M47/I47))</f>
        <v>1.1416490486257926</v>
      </c>
      <c r="O47" s="20">
        <f>+I47/M47/N47</f>
        <v>2.307317073170732</v>
      </c>
      <c r="P47" s="21">
        <f>+O47^(1/L47)-1</f>
        <v>0.39740579516161301</v>
      </c>
    </row>
    <row r="48" spans="2:16" x14ac:dyDescent="0.3">
      <c r="B48" s="5" t="s">
        <v>17</v>
      </c>
      <c r="C48" s="18">
        <v>42735</v>
      </c>
      <c r="D48" s="18">
        <v>44196</v>
      </c>
      <c r="E48" s="19">
        <v>20</v>
      </c>
      <c r="F48" s="19">
        <v>45</v>
      </c>
      <c r="G48" s="19">
        <v>0</v>
      </c>
      <c r="H48" s="19">
        <f>+SUM(F48:G48)</f>
        <v>45</v>
      </c>
      <c r="I48" s="20">
        <f>+H48/E48</f>
        <v>2.25</v>
      </c>
      <c r="J48" s="21">
        <v>0.321583515405655</v>
      </c>
      <c r="L48" s="37">
        <f>+LN(I48)/LN(1+J48)</f>
        <v>2.9083252317187331</v>
      </c>
      <c r="M48" s="20">
        <f>1+$C$12</f>
        <v>1.1388888888888888</v>
      </c>
      <c r="N48" s="20">
        <f>+MAX(1,1/(1-$C$13+$C$13*M48/I48))</f>
        <v>1.1095890410958904</v>
      </c>
      <c r="O48" s="20">
        <f>+I48/M48/N48</f>
        <v>1.7804878048780488</v>
      </c>
      <c r="P48" s="21">
        <f>+O48^(1/L48)-1</f>
        <v>0.21939793728497414</v>
      </c>
    </row>
    <row r="49" spans="2:16" x14ac:dyDescent="0.3">
      <c r="B49" s="5" t="s">
        <v>18</v>
      </c>
      <c r="C49" s="18">
        <v>43830</v>
      </c>
      <c r="D49" s="18">
        <v>44196</v>
      </c>
      <c r="E49" s="19">
        <v>25</v>
      </c>
      <c r="F49" s="19">
        <v>50</v>
      </c>
      <c r="G49" s="19">
        <v>0</v>
      </c>
      <c r="H49" s="19">
        <f>+SUM(F49:G49)</f>
        <v>50</v>
      </c>
      <c r="I49" s="20">
        <f>+H49/E49</f>
        <v>2</v>
      </c>
      <c r="J49" s="21">
        <v>0.58807169795036318</v>
      </c>
      <c r="L49" s="37">
        <f>+LN(I49)/LN(1+J49)</f>
        <v>1.4986301431031153</v>
      </c>
      <c r="M49" s="20">
        <f>1+$C$12</f>
        <v>1.1388888888888888</v>
      </c>
      <c r="N49" s="20">
        <f>+MAX(1,1/(1-$C$13+$C$13*M49/I49))</f>
        <v>1.094224924012158</v>
      </c>
      <c r="O49" s="20">
        <f>+I49/M49/N49</f>
        <v>1.6048780487804879</v>
      </c>
      <c r="P49" s="21">
        <f>+O49^(1/L49)-1</f>
        <v>0.37115499648037886</v>
      </c>
    </row>
    <row r="50" spans="2:16" x14ac:dyDescent="0.3">
      <c r="B50" s="5" t="s">
        <v>19</v>
      </c>
      <c r="C50" s="18">
        <v>42916</v>
      </c>
      <c r="D50" s="18">
        <v>43830</v>
      </c>
      <c r="E50" s="19">
        <v>25</v>
      </c>
      <c r="F50" s="19">
        <v>15</v>
      </c>
      <c r="G50" s="19">
        <v>0</v>
      </c>
      <c r="H50" s="19">
        <f>+SUM(F50:G50)</f>
        <v>15</v>
      </c>
      <c r="I50" s="20">
        <f>+H50/E50</f>
        <v>0.6</v>
      </c>
      <c r="J50" s="21">
        <v>-0.18453348502516748</v>
      </c>
      <c r="L50" s="37">
        <f>+LN(I50)/LN(1+J50)</f>
        <v>2.5041095510487428</v>
      </c>
      <c r="M50" s="20">
        <f>1+$C$12</f>
        <v>1.1388888888888888</v>
      </c>
      <c r="N50" s="20">
        <f>+MAX(1,1/(1-$C$13+$C$13*M50/I50))</f>
        <v>1</v>
      </c>
      <c r="O50" s="20">
        <f>+I50/M50/N50</f>
        <v>0.52682926829268295</v>
      </c>
      <c r="P50" s="21">
        <f>+O50^(1/L50)-1</f>
        <v>-0.22580445604838306</v>
      </c>
    </row>
    <row r="51" spans="2:16" x14ac:dyDescent="0.3">
      <c r="B51" s="5"/>
      <c r="C51" s="18"/>
      <c r="D51" s="18"/>
      <c r="E51" s="19"/>
      <c r="F51" s="19"/>
      <c r="G51" s="19"/>
      <c r="H51" s="19"/>
      <c r="I51" s="20"/>
      <c r="J51" s="21"/>
      <c r="L51" s="37"/>
      <c r="M51" s="20"/>
      <c r="N51" s="20"/>
      <c r="O51" s="20"/>
      <c r="P51" s="21"/>
    </row>
    <row r="52" spans="2:16" x14ac:dyDescent="0.3">
      <c r="B52" s="22" t="s">
        <v>20</v>
      </c>
      <c r="C52" s="23"/>
      <c r="D52" s="23"/>
      <c r="E52" s="24">
        <f>+SUM(E47:E51)</f>
        <v>90</v>
      </c>
      <c r="F52" s="24">
        <f>+SUM(F47:F51)</f>
        <v>170</v>
      </c>
      <c r="G52" s="24">
        <f>+SUM(G47:G51)</f>
        <v>0</v>
      </c>
      <c r="H52" s="24">
        <f>+SUM(F52:G52)</f>
        <v>170</v>
      </c>
      <c r="I52" s="25">
        <f>+H52/E52</f>
        <v>1.8888888888888888</v>
      </c>
      <c r="J52" s="26">
        <v>0.27302686572074897</v>
      </c>
      <c r="L52" s="38">
        <f>+LN(I52)/LN(1+J52)</f>
        <v>2.6346129018564901</v>
      </c>
      <c r="M52" s="25">
        <f>1+$C$12</f>
        <v>1.1388888888888888</v>
      </c>
      <c r="N52" s="25">
        <f>+MAX(1,1/(1-$C$13+$C$13*M52/I52))</f>
        <v>1.0862619808306708</v>
      </c>
      <c r="O52" s="25">
        <f>+I52/M52/N52</f>
        <v>1.526829268292683</v>
      </c>
      <c r="P52" s="26">
        <f>+O52^(1/L52)-1</f>
        <v>0.17424833924166649</v>
      </c>
    </row>
    <row r="53" spans="2:16" x14ac:dyDescent="0.3">
      <c r="B53" s="5"/>
      <c r="C53" s="18"/>
      <c r="D53" s="18"/>
      <c r="E53" s="19"/>
      <c r="F53" s="19"/>
      <c r="G53" s="19"/>
      <c r="H53" s="19"/>
      <c r="I53" s="20"/>
      <c r="J53" s="21"/>
      <c r="L53" s="37"/>
      <c r="M53" s="20"/>
      <c r="N53" s="20"/>
      <c r="O53" s="20"/>
      <c r="P53" s="21"/>
    </row>
    <row r="54" spans="2:16" x14ac:dyDescent="0.3">
      <c r="B54" s="5" t="s">
        <v>21</v>
      </c>
      <c r="C54" s="18">
        <v>43100</v>
      </c>
      <c r="D54" s="18" t="s">
        <v>28</v>
      </c>
      <c r="E54" s="19">
        <v>25</v>
      </c>
      <c r="F54" s="19">
        <v>0</v>
      </c>
      <c r="G54" s="19">
        <v>75</v>
      </c>
      <c r="H54" s="19">
        <f>+SUM(F54:G54)</f>
        <v>75</v>
      </c>
      <c r="I54" s="20">
        <f>+H54/E54</f>
        <v>3</v>
      </c>
      <c r="J54" s="21">
        <v>0.24558104872703551</v>
      </c>
      <c r="L54" s="37">
        <f>+LN(I54)/LN(1+J54)</f>
        <v>5.0027397477226456</v>
      </c>
      <c r="M54" s="20">
        <f>1+$C$12</f>
        <v>1.1388888888888888</v>
      </c>
      <c r="N54" s="20">
        <f>+MAX(1,1/(1-$C$13+$C$13*M54/I54))</f>
        <v>1.1416490486257926</v>
      </c>
      <c r="O54" s="20">
        <f>+I54/M54/N54</f>
        <v>2.307317073170732</v>
      </c>
      <c r="P54" s="21">
        <f>+O54^(1/L54)-1</f>
        <v>0.18190259130678932</v>
      </c>
    </row>
    <row r="55" spans="2:16" x14ac:dyDescent="0.3">
      <c r="B55" s="5" t="s">
        <v>22</v>
      </c>
      <c r="C55" s="18">
        <v>43646</v>
      </c>
      <c r="D55" s="18" t="s">
        <v>28</v>
      </c>
      <c r="E55" s="19">
        <v>15</v>
      </c>
      <c r="F55" s="19">
        <v>15</v>
      </c>
      <c r="G55" s="19">
        <v>15</v>
      </c>
      <c r="H55" s="19">
        <f>+SUM(F55:G55)</f>
        <v>30</v>
      </c>
      <c r="I55" s="20">
        <f>+H55/E55</f>
        <v>2</v>
      </c>
      <c r="J55" s="21">
        <v>0.2948928058147432</v>
      </c>
      <c r="L55" s="37">
        <f>+LN(I55)/LN(1+J55)</f>
        <v>2.6821683605366351</v>
      </c>
      <c r="M55" s="20">
        <f>1+$C$12</f>
        <v>1.1388888888888888</v>
      </c>
      <c r="N55" s="20">
        <f>+MAX(1,1/(1-$C$13+$C$13*M55/I55))</f>
        <v>1.094224924012158</v>
      </c>
      <c r="O55" s="20">
        <f>+I55/M55/N55</f>
        <v>1.6048780487804879</v>
      </c>
      <c r="P55" s="21">
        <f>+O55^(1/L55)-1</f>
        <v>0.19287655732491649</v>
      </c>
    </row>
    <row r="56" spans="2:16" x14ac:dyDescent="0.3">
      <c r="B56" s="5" t="s">
        <v>23</v>
      </c>
      <c r="C56" s="18">
        <v>44012</v>
      </c>
      <c r="D56" s="18" t="s">
        <v>28</v>
      </c>
      <c r="E56" s="19">
        <v>20</v>
      </c>
      <c r="F56" s="19">
        <v>0</v>
      </c>
      <c r="G56" s="19">
        <v>15</v>
      </c>
      <c r="H56" s="19">
        <f>+SUM(F56:G56)</f>
        <v>15</v>
      </c>
      <c r="I56" s="20">
        <f>+H56/E56</f>
        <v>0.75</v>
      </c>
      <c r="J56" s="21">
        <v>-0.10853043384850022</v>
      </c>
      <c r="L56" s="37">
        <f>+LN(I56)/LN(1+J56)</f>
        <v>2.5041095572939227</v>
      </c>
      <c r="M56" s="20">
        <f>1+$C$12</f>
        <v>1.1388888888888888</v>
      </c>
      <c r="N56" s="20">
        <f>+MAX(1,1/(1-$C$13+$C$13*M56/I56))</f>
        <v>1</v>
      </c>
      <c r="O56" s="20">
        <f>+I56/M56/N56</f>
        <v>0.65853658536585369</v>
      </c>
      <c r="P56" s="21">
        <f>+O56^(1/L56)-1</f>
        <v>-0.15364793881981964</v>
      </c>
    </row>
    <row r="57" spans="2:16" x14ac:dyDescent="0.3">
      <c r="B57" s="5" t="s">
        <v>24</v>
      </c>
      <c r="C57" s="18">
        <v>43281</v>
      </c>
      <c r="D57" s="18" t="s">
        <v>28</v>
      </c>
      <c r="E57" s="19">
        <v>30</v>
      </c>
      <c r="F57" s="19">
        <v>0</v>
      </c>
      <c r="G57" s="19">
        <v>20</v>
      </c>
      <c r="H57" s="19">
        <f>+SUM(F57:G57)</f>
        <v>20</v>
      </c>
      <c r="I57" s="20">
        <f>+H57/E57</f>
        <v>0.66666666666666663</v>
      </c>
      <c r="J57" s="21">
        <v>-0.10679604373872281</v>
      </c>
      <c r="L57" s="37">
        <f>+LN(I57)/LN(1+J57)</f>
        <v>3.5900825607143343</v>
      </c>
      <c r="M57" s="20">
        <f>1+$C$12</f>
        <v>1.1388888888888888</v>
      </c>
      <c r="N57" s="20">
        <f>+MAX(1,1/(1-$C$13+$C$13*M57/I57))</f>
        <v>1</v>
      </c>
      <c r="O57" s="20">
        <f>+I57/M57/N57</f>
        <v>0.58536585365853655</v>
      </c>
      <c r="P57" s="21">
        <f>+O57^(1/L57)-1</f>
        <v>-0.13857388917025548</v>
      </c>
    </row>
    <row r="58" spans="2:16" x14ac:dyDescent="0.3">
      <c r="B58" s="5"/>
      <c r="C58" s="18"/>
      <c r="D58" s="18"/>
      <c r="E58" s="19"/>
      <c r="F58" s="19"/>
      <c r="G58" s="19"/>
      <c r="H58" s="19"/>
      <c r="I58" s="20"/>
      <c r="J58" s="21"/>
      <c r="L58" s="37"/>
      <c r="M58" s="20"/>
      <c r="N58" s="20"/>
      <c r="O58" s="20"/>
      <c r="P58" s="21"/>
    </row>
    <row r="59" spans="2:16" x14ac:dyDescent="0.3">
      <c r="B59" s="22" t="s">
        <v>25</v>
      </c>
      <c r="C59" s="27"/>
      <c r="D59" s="27"/>
      <c r="E59" s="24">
        <f>+SUM(E54:E58)</f>
        <v>90</v>
      </c>
      <c r="F59" s="24">
        <f>+SUM(F54:F58)</f>
        <v>15</v>
      </c>
      <c r="G59" s="24">
        <f>+SUM(G54:G58)</f>
        <v>125</v>
      </c>
      <c r="H59" s="24">
        <f>+SUM(F59:G59)</f>
        <v>140</v>
      </c>
      <c r="I59" s="25">
        <f>+H59/E59</f>
        <v>1.5555555555555556</v>
      </c>
      <c r="J59" s="26">
        <v>0.12851771712303159</v>
      </c>
      <c r="L59" s="38">
        <f>+LN(I59)/LN(1+J59)</f>
        <v>3.6543789806638078</v>
      </c>
      <c r="M59" s="25">
        <f>1+$C$12</f>
        <v>1.1388888888888888</v>
      </c>
      <c r="N59" s="25">
        <f>+MAX(1,1/(1-$C$13+$C$13*M59/I59))</f>
        <v>1.0566037735849056</v>
      </c>
      <c r="O59" s="25">
        <f>+I59/M59/N59</f>
        <v>1.2926829268292683</v>
      </c>
      <c r="P59" s="26">
        <f>+O59^(1/L59)-1</f>
        <v>7.2776260636242096E-2</v>
      </c>
    </row>
    <row r="60" spans="2:16" x14ac:dyDescent="0.3">
      <c r="B60" s="5"/>
      <c r="C60" s="16"/>
      <c r="D60" s="16"/>
      <c r="E60" s="19"/>
      <c r="F60" s="19"/>
      <c r="G60" s="19"/>
      <c r="H60" s="19"/>
      <c r="I60" s="20"/>
      <c r="J60" s="21"/>
      <c r="L60" s="37"/>
      <c r="M60" s="20"/>
      <c r="N60" s="20"/>
      <c r="O60" s="20"/>
      <c r="P60" s="21"/>
    </row>
    <row r="61" spans="2:16" x14ac:dyDescent="0.3">
      <c r="B61" s="28" t="s">
        <v>26</v>
      </c>
      <c r="C61" s="29"/>
      <c r="D61" s="29"/>
      <c r="E61" s="30">
        <f>+SUM(E59,E52)</f>
        <v>180</v>
      </c>
      <c r="F61" s="30">
        <f>+SUM(F59,F52)</f>
        <v>185</v>
      </c>
      <c r="G61" s="30">
        <f>+SUM(G59,G52)</f>
        <v>125</v>
      </c>
      <c r="H61" s="30">
        <f>+SUM(F61:G61)</f>
        <v>310</v>
      </c>
      <c r="I61" s="31">
        <f>+H61/E61</f>
        <v>1.7222222222222223</v>
      </c>
      <c r="J61" s="32">
        <v>0.19919037222862243</v>
      </c>
      <c r="L61" s="39">
        <f>+LN(I61)/LN(1+J61)</f>
        <v>2.9927085287517068</v>
      </c>
      <c r="M61" s="31">
        <f>1+$C$12</f>
        <v>1.1388888888888888</v>
      </c>
      <c r="N61" s="31">
        <f>+MAX(1,1/(1-$C$13+$C$13*M61/I61))</f>
        <v>1.0726643598615917</v>
      </c>
      <c r="O61" s="31">
        <f>+I61/M61/N61</f>
        <v>1.4097560975609758</v>
      </c>
      <c r="P61" s="32">
        <f>+O61^(1/L61)-1</f>
        <v>0.12159428049087184</v>
      </c>
    </row>
    <row r="62" spans="2:16" x14ac:dyDescent="0.3">
      <c r="B62" s="5"/>
      <c r="C62" s="5"/>
      <c r="D62" s="5"/>
      <c r="E62" s="19"/>
      <c r="F62" s="19"/>
      <c r="G62" s="19"/>
      <c r="H62" s="19"/>
      <c r="I62" s="20"/>
      <c r="J62" s="5"/>
    </row>
    <row r="63" spans="2:16" x14ac:dyDescent="0.3">
      <c r="B63" s="33" t="s">
        <v>27</v>
      </c>
      <c r="C63" s="33"/>
      <c r="D63" s="33"/>
      <c r="E63" s="34"/>
      <c r="F63" s="34"/>
      <c r="G63" s="34"/>
      <c r="H63" s="34"/>
      <c r="I63" s="35">
        <v>1.4100512320078069</v>
      </c>
      <c r="J63" s="36">
        <v>0.12249155640602111</v>
      </c>
    </row>
    <row r="66" spans="2:11" x14ac:dyDescent="0.3">
      <c r="C66" s="2"/>
      <c r="D66" s="2"/>
      <c r="E66" s="2"/>
      <c r="F66" s="2"/>
      <c r="G66" s="2"/>
      <c r="J66" s="3"/>
      <c r="K66" s="4"/>
    </row>
    <row r="67" spans="2:11" ht="17.25" x14ac:dyDescent="0.3">
      <c r="B67" s="10" t="s">
        <v>1</v>
      </c>
      <c r="H67" s="4"/>
      <c r="J67" s="7"/>
    </row>
    <row r="68" spans="2:11" x14ac:dyDescent="0.3">
      <c r="H68" s="4"/>
    </row>
    <row r="69" spans="2:11" x14ac:dyDescent="0.3">
      <c r="H69" s="4"/>
    </row>
    <row r="70" spans="2:11" x14ac:dyDescent="0.3">
      <c r="H70" s="4"/>
    </row>
    <row r="71" spans="2:11" x14ac:dyDescent="0.3">
      <c r="H71" s="4"/>
    </row>
    <row r="72" spans="2:11" x14ac:dyDescent="0.3">
      <c r="H72" s="4"/>
    </row>
    <row r="73" spans="2:11" x14ac:dyDescent="0.3">
      <c r="H73" s="4"/>
    </row>
    <row r="74" spans="2:11" x14ac:dyDescent="0.3">
      <c r="H74" s="4"/>
    </row>
    <row r="75" spans="2:11" x14ac:dyDescent="0.3">
      <c r="H75" s="4"/>
    </row>
    <row r="76" spans="2:11" x14ac:dyDescent="0.3">
      <c r="H76" s="4"/>
    </row>
    <row r="77" spans="2:11" x14ac:dyDescent="0.3">
      <c r="H77" s="4"/>
    </row>
    <row r="78" spans="2:11" x14ac:dyDescent="0.3">
      <c r="H78" s="4"/>
    </row>
    <row r="79" spans="2:11" x14ac:dyDescent="0.3">
      <c r="H79" s="4"/>
    </row>
    <row r="80" spans="2:11" x14ac:dyDescent="0.3">
      <c r="H80" s="4"/>
    </row>
    <row r="81" spans="8:8" x14ac:dyDescent="0.3">
      <c r="H81" s="4"/>
    </row>
    <row r="82" spans="8:8" x14ac:dyDescent="0.3">
      <c r="H82" s="4"/>
    </row>
    <row r="83" spans="8:8" x14ac:dyDescent="0.3">
      <c r="H83" s="4"/>
    </row>
    <row r="84" spans="8:8" x14ac:dyDescent="0.3">
      <c r="H84" s="4"/>
    </row>
    <row r="85" spans="8:8" x14ac:dyDescent="0.3">
      <c r="H85" s="4"/>
    </row>
    <row r="86" spans="8:8" ht="15" customHeight="1" x14ac:dyDescent="0.3"/>
  </sheetData>
  <pageMargins left="0.25" right="0.25" top="0.75" bottom="0.75" header="0.3" footer="0.3"/>
  <pageSetup scale="59" orientation="portrait" r:id="rId1"/>
  <customProperties>
    <customPr name="Guid" r:id="rId2"/>
  </customProperties>
  <ignoredErrors>
    <ignoredError sqref="H22:H6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CIQ_LinkingNames</vt:lpstr>
      <vt:lpstr>ValueBridge.net Module 01</vt:lpstr>
      <vt:lpstr>'ValueBridge.net Module 01'!Print_Area</vt:lpstr>
    </vt:vector>
  </TitlesOfParts>
  <Company>ValueBridge.net</Company>
  <LinksUpToDate>false</LinksUpToDate>
  <SharedDoc>false</SharedDoc>
  <HyperlinkBase>https://valuebridge.net/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ValueBridge.net Excel Template</dc:title>
  <dc:creator>Mike Reinard</dc:creator>
  <cp:lastModifiedBy>Mike Reinard</cp:lastModifiedBy>
  <cp:lastPrinted>2023-01-05T16:13:47Z</cp:lastPrinted>
  <dcterms:created xsi:type="dcterms:W3CDTF">2021-06-23T23:26:25Z</dcterms:created>
  <dcterms:modified xsi:type="dcterms:W3CDTF">2023-01-05T16:18:53Z</dcterms:modified>
</cp:coreProperties>
</file>